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or.Karpman\Desktop\ВАРПЭ 2021\ЛОСОСИ 2021\"/>
    </mc:Choice>
  </mc:AlternateContent>
  <xr:revisionPtr revIDLastSave="0" documentId="8_{4BCDA472-236E-4B16-9C39-5836DEF13A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H32" i="1"/>
  <c r="H33" i="1"/>
  <c r="H34" i="1"/>
  <c r="H35" i="1"/>
  <c r="H36" i="1"/>
  <c r="H37" i="1"/>
  <c r="H38" i="1"/>
  <c r="H39" i="1"/>
  <c r="O26" i="1" l="1"/>
  <c r="N26" i="1"/>
  <c r="O25" i="1"/>
  <c r="N25" i="1"/>
  <c r="O24" i="1"/>
  <c r="N24" i="1"/>
  <c r="O23" i="1"/>
  <c r="N23" i="1"/>
  <c r="O22" i="1"/>
  <c r="N22" i="1"/>
  <c r="O21" i="1"/>
  <c r="N21" i="1"/>
  <c r="K20" i="1"/>
  <c r="J20" i="1"/>
  <c r="E20" i="1"/>
  <c r="D20" i="1"/>
  <c r="C20" i="1"/>
  <c r="B20" i="1"/>
  <c r="O19" i="1"/>
  <c r="N19" i="1"/>
  <c r="O18" i="1"/>
  <c r="N18" i="1"/>
  <c r="K17" i="1"/>
  <c r="J17" i="1"/>
  <c r="E17" i="1"/>
  <c r="D17" i="1"/>
  <c r="C17" i="1"/>
  <c r="B17" i="1"/>
  <c r="O16" i="1"/>
  <c r="N16" i="1"/>
  <c r="O15" i="1"/>
  <c r="N15" i="1"/>
  <c r="O14" i="1"/>
  <c r="N14" i="1"/>
  <c r="I13" i="1"/>
  <c r="H13" i="1"/>
  <c r="G13" i="1"/>
  <c r="F13" i="1"/>
  <c r="E13" i="1"/>
  <c r="D13" i="1"/>
  <c r="C13" i="1"/>
  <c r="B13" i="1"/>
  <c r="O12" i="1"/>
  <c r="N12" i="1"/>
  <c r="O11" i="1"/>
  <c r="N11" i="1"/>
  <c r="M10" i="1"/>
  <c r="L10" i="1"/>
  <c r="K10" i="1"/>
  <c r="J10" i="1"/>
  <c r="I10" i="1"/>
  <c r="H10" i="1"/>
  <c r="G10" i="1"/>
  <c r="F10" i="1"/>
  <c r="E10" i="1"/>
  <c r="D10" i="1"/>
  <c r="C10" i="1"/>
  <c r="B10" i="1"/>
  <c r="O9" i="1"/>
  <c r="N9" i="1"/>
  <c r="O8" i="1"/>
  <c r="N8" i="1"/>
  <c r="O7" i="1"/>
  <c r="N7" i="1"/>
  <c r="M6" i="1"/>
  <c r="L6" i="1"/>
  <c r="I6" i="1"/>
  <c r="H6" i="1"/>
  <c r="H27" i="1" s="1"/>
  <c r="G6" i="1"/>
  <c r="F6" i="1"/>
  <c r="F27" i="1" s="1"/>
  <c r="E6" i="1"/>
  <c r="D6" i="1"/>
  <c r="C6" i="1"/>
  <c r="B6" i="1"/>
  <c r="O5" i="1"/>
  <c r="N5" i="1"/>
  <c r="H48" i="1"/>
  <c r="H47" i="1"/>
  <c r="H46" i="1"/>
  <c r="H45" i="1"/>
  <c r="H44" i="1"/>
  <c r="H43" i="1"/>
  <c r="H42" i="1"/>
  <c r="H41" i="1"/>
  <c r="H40" i="1"/>
  <c r="I27" i="1" l="1"/>
  <c r="H28" i="1" s="1"/>
  <c r="E27" i="1"/>
  <c r="O20" i="1"/>
  <c r="G27" i="1"/>
  <c r="F28" i="1" s="1"/>
  <c r="M27" i="1"/>
  <c r="K27" i="1"/>
  <c r="D27" i="1"/>
  <c r="N20" i="1"/>
  <c r="O10" i="1"/>
  <c r="C27" i="1"/>
  <c r="O13" i="1"/>
  <c r="O17" i="1"/>
  <c r="B27" i="1"/>
  <c r="L27" i="1"/>
  <c r="N10" i="1"/>
  <c r="J27" i="1"/>
  <c r="N13" i="1"/>
  <c r="N17" i="1"/>
  <c r="O6" i="1"/>
  <c r="N6" i="1"/>
  <c r="N27" i="1" l="1"/>
  <c r="D28" i="1"/>
  <c r="J28" i="1"/>
  <c r="L28" i="1"/>
  <c r="B28" i="1"/>
  <c r="O27" i="1"/>
  <c r="N28" i="1" l="1"/>
</calcChain>
</file>

<file path=xl/sharedStrings.xml><?xml version="1.0" encoding="utf-8"?>
<sst xmlns="http://schemas.openxmlformats.org/spreadsheetml/2006/main" count="110" uniqueCount="61">
  <si>
    <t>Районы промысла (подзоны, районы)</t>
  </si>
  <si>
    <t>Горбуша</t>
  </si>
  <si>
    <t>Кета</t>
  </si>
  <si>
    <t>Нерка</t>
  </si>
  <si>
    <t>Кижуч</t>
  </si>
  <si>
    <t>Сима</t>
  </si>
  <si>
    <t>Чавыча</t>
  </si>
  <si>
    <t>Всего</t>
  </si>
  <si>
    <t>прогноз</t>
  </si>
  <si>
    <t>факт</t>
  </si>
  <si>
    <t xml:space="preserve">Западно-Беринговоморская и Чукотская зоны, Чукотское и Восточно-Сибирское моря (ЧАО) </t>
  </si>
  <si>
    <t xml:space="preserve">Побережье восточной Камчатки </t>
  </si>
  <si>
    <t>Зона Западно-Беринговоморская (побережье Камч. края)</t>
  </si>
  <si>
    <t xml:space="preserve"> Карагинская подзона</t>
  </si>
  <si>
    <t>Петропавловско-Командорская подзона</t>
  </si>
  <si>
    <t xml:space="preserve">Побережье западной Камчатки </t>
  </si>
  <si>
    <t>в т.ч. Западно-Камчатская подзона</t>
  </si>
  <si>
    <t>Камчатско-Курильская подзона</t>
  </si>
  <si>
    <t xml:space="preserve">   Материковое побережье Охотского моря</t>
  </si>
  <si>
    <t xml:space="preserve">           в т.ч.  Магаданская область</t>
  </si>
  <si>
    <t xml:space="preserve">          в т.ч.  Хабаровский край</t>
  </si>
  <si>
    <t>Река Амур и лиман</t>
  </si>
  <si>
    <t>Подзона Приморье</t>
  </si>
  <si>
    <t>в т.ч. побережье Хабаровского края</t>
  </si>
  <si>
    <t xml:space="preserve">побережье  Приморского края </t>
  </si>
  <si>
    <t>побережье западного Сахалина</t>
  </si>
  <si>
    <t>в т.ч. юго-западный Сахалин</t>
  </si>
  <si>
    <t>северо-западный Сахалин</t>
  </si>
  <si>
    <t>Восточно-Сахалинская подзона</t>
  </si>
  <si>
    <t>Зона Северо-Курильская</t>
  </si>
  <si>
    <t>Камчатско-Курильская подзона (в границах Сах. обл.)</t>
  </si>
  <si>
    <t>Зона Южно-Курильская</t>
  </si>
  <si>
    <t>ИТОГО</t>
  </si>
  <si>
    <t>%</t>
  </si>
  <si>
    <t>Филиал</t>
  </si>
  <si>
    <t>Дата</t>
  </si>
  <si>
    <t>Номер</t>
  </si>
  <si>
    <t>Объект</t>
  </si>
  <si>
    <t>Промрайон</t>
  </si>
  <si>
    <t>Изначальный</t>
  </si>
  <si>
    <t>Увеличение</t>
  </si>
  <si>
    <t>Конечный</t>
  </si>
  <si>
    <t>КамчатНИРО</t>
  </si>
  <si>
    <t>Петропавловско-Командорская подзона (Дальневосточный рыбохозяйственный бассейн)</t>
  </si>
  <si>
    <t>Западно-Беринговоморская зона (в границах Камчатского края) (Дальневосточный рыбохозяйственный бассейн)</t>
  </si>
  <si>
    <t>Карагинская подзона (Дальневосточный рыбохозяйственный бассейн)</t>
  </si>
  <si>
    <t>МагаданНИРО</t>
  </si>
  <si>
    <t>Материковое побережье Охотского моря, в том числе Магаданская область (Северо-Охотоморская и Западно-Камчатская подзоны) (Дальневосточный рыбохозяйственный бассейн)</t>
  </si>
  <si>
    <t>СахНИРО</t>
  </si>
  <si>
    <t>Северо-Курильская зона (Дальневосточный рыбохозяйственный бассейн)</t>
  </si>
  <si>
    <t>Камчатско-Курильская подзона (в границах Сахалинской области) (Дальневосточный рыбохозяйственный бассейн)</t>
  </si>
  <si>
    <t>ХабаровскНИРО</t>
  </si>
  <si>
    <t>Материковое побережье Охотского моря, в том числе Хабаровский край (Северо-Охотоморская подзона) (Дальневосточный рыбохозяйственный бассейн)</t>
  </si>
  <si>
    <t>Данные предоставлены С.Л. Марченко (ВНИРО)</t>
  </si>
  <si>
    <t>Западно-Камчатская подзона (в границах Камчатского края) (Дальневосточный рыбохозяйственный бассейн)</t>
  </si>
  <si>
    <t>Камчатско-Курильская подзона (в границах Камчатского края) (Дальневосточный рыбохозяйственный бассейн)</t>
  </si>
  <si>
    <t>Восточно-Сахалинская подзона (Дальневосточный рыбохозяйственный бассейн)</t>
  </si>
  <si>
    <t>кета</t>
  </si>
  <si>
    <t>Подзона Приморье (Дальневосточный рыбохозяйственный бассейн)</t>
  </si>
  <si>
    <t>ТИНРО</t>
  </si>
  <si>
    <r>
      <t xml:space="preserve">Прогнозируемый и фактический вылов (т) лососей в 2021 г. по состоянию на </t>
    </r>
    <r>
      <rPr>
        <b/>
        <sz val="12"/>
        <color rgb="FFFF0000"/>
        <rFont val="Times New Roman"/>
        <family val="1"/>
        <charset val="204"/>
      </rPr>
      <t>12 сентября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</si>
</sst>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#,##0.000"/>
    <numFmt numFmtId="166" formatCode="#,##0.0"/>
    <numFmt numFmtId="167" formatCode="_-* #,##0.00_р_._-;\-* #,##0.00_р_._-;_-* \-??_р_._-;_-@_-"/>
    <numFmt numFmtId="168" formatCode="_-* #,##0.00&quot;р.&quot;_-;\-* #,##0.00&quot;р.&quot;_-;_-* \-??&quot;р.&quot;_-;_-@_-"/>
    <numFmt numFmtId="169" formatCode="_-* #,##0.00&quot;р.&quot;_-;\-* #,##0.00&quot;р.&quot;_-;_-* &quot;-&quot;??&quot;р.&quot;_-;_-@_-"/>
    <numFmt numFmtId="170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2">
    <xf numFmtId="0" fontId="0" fillId="0" borderId="0"/>
    <xf numFmtId="0" fontId="5" fillId="0" borderId="0"/>
    <xf numFmtId="0" fontId="1" fillId="0" borderId="0"/>
    <xf numFmtId="0" fontId="10" fillId="0" borderId="0"/>
    <xf numFmtId="168" fontId="10" fillId="0" borderId="0" applyFill="0" applyBorder="0" applyAlignment="0" applyProtection="0"/>
    <xf numFmtId="167" fontId="10" fillId="0" borderId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5" fillId="0" borderId="0"/>
  </cellStyleXfs>
  <cellXfs count="101">
    <xf numFmtId="0" fontId="0" fillId="0" borderId="0" xfId="0"/>
    <xf numFmtId="0" fontId="9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65" fontId="4" fillId="0" borderId="37" xfId="0" applyNumberFormat="1" applyFont="1" applyFill="1" applyBorder="1" applyAlignment="1">
      <alignment horizontal="right" vertical="center"/>
    </xf>
    <xf numFmtId="165" fontId="3" fillId="0" borderId="26" xfId="0" applyNumberFormat="1" applyFont="1" applyFill="1" applyBorder="1" applyAlignment="1">
      <alignment horizontal="right"/>
    </xf>
    <xf numFmtId="165" fontId="3" fillId="0" borderId="37" xfId="0" applyNumberFormat="1" applyFont="1" applyFill="1" applyBorder="1" applyAlignment="1">
      <alignment horizontal="right"/>
    </xf>
    <xf numFmtId="165" fontId="3" fillId="0" borderId="30" xfId="0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4" xfId="0" applyNumberFormat="1" applyFont="1" applyFill="1" applyBorder="1" applyAlignment="1">
      <alignment horizontal="right"/>
    </xf>
    <xf numFmtId="165" fontId="4" fillId="0" borderId="36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>
      <alignment horizontal="right"/>
    </xf>
    <xf numFmtId="166" fontId="3" fillId="0" borderId="6" xfId="0" applyNumberFormat="1" applyFont="1" applyFill="1" applyBorder="1" applyAlignment="1">
      <alignment horizontal="right"/>
    </xf>
    <xf numFmtId="166" fontId="3" fillId="0" borderId="11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6" fontId="4" fillId="0" borderId="14" xfId="0" applyNumberFormat="1" applyFont="1" applyFill="1" applyBorder="1" applyAlignment="1">
      <alignment horizontal="right"/>
    </xf>
    <xf numFmtId="166" fontId="4" fillId="0" borderId="8" xfId="0" applyNumberFormat="1" applyFont="1" applyFill="1" applyBorder="1" applyAlignment="1">
      <alignment horizontal="right"/>
    </xf>
    <xf numFmtId="165" fontId="4" fillId="0" borderId="37" xfId="0" applyNumberFormat="1" applyFont="1" applyFill="1" applyBorder="1" applyAlignment="1">
      <alignment horizontal="right"/>
    </xf>
    <xf numFmtId="166" fontId="4" fillId="0" borderId="2" xfId="0" applyNumberFormat="1" applyFont="1" applyFill="1" applyBorder="1" applyAlignment="1">
      <alignment horizontal="right"/>
    </xf>
    <xf numFmtId="166" fontId="3" fillId="0" borderId="16" xfId="0" applyNumberFormat="1" applyFont="1" applyFill="1" applyBorder="1" applyAlignment="1">
      <alignment horizontal="right"/>
    </xf>
    <xf numFmtId="166" fontId="4" fillId="0" borderId="22" xfId="0" applyNumberFormat="1" applyFont="1" applyFill="1" applyBorder="1" applyAlignment="1">
      <alignment horizontal="right"/>
    </xf>
    <xf numFmtId="166" fontId="4" fillId="0" borderId="21" xfId="0" applyNumberFormat="1" applyFont="1" applyFill="1" applyBorder="1" applyAlignment="1">
      <alignment horizontal="right"/>
    </xf>
    <xf numFmtId="165" fontId="4" fillId="0" borderId="16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6" fontId="4" fillId="0" borderId="19" xfId="0" applyNumberFormat="1" applyFont="1" applyFill="1" applyBorder="1" applyAlignment="1">
      <alignment horizontal="right"/>
    </xf>
    <xf numFmtId="165" fontId="4" fillId="0" borderId="33" xfId="0" applyNumberFormat="1" applyFont="1" applyFill="1" applyBorder="1" applyAlignment="1">
      <alignment horizontal="right"/>
    </xf>
    <xf numFmtId="165" fontId="4" fillId="0" borderId="15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horizontal="right"/>
    </xf>
    <xf numFmtId="166" fontId="4" fillId="0" borderId="11" xfId="0" applyNumberFormat="1" applyFont="1" applyFill="1" applyBorder="1" applyAlignment="1">
      <alignment horizontal="right"/>
    </xf>
    <xf numFmtId="165" fontId="4" fillId="0" borderId="30" xfId="0" applyNumberFormat="1" applyFont="1" applyFill="1" applyBorder="1" applyAlignment="1">
      <alignment horizontal="right"/>
    </xf>
    <xf numFmtId="166" fontId="3" fillId="0" borderId="21" xfId="0" applyNumberFormat="1" applyFont="1" applyFill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8" fillId="2" borderId="0" xfId="0" applyFont="1" applyFill="1"/>
    <xf numFmtId="0" fontId="4" fillId="2" borderId="0" xfId="3" applyFont="1" applyFill="1" applyBorder="1" applyAlignment="1"/>
    <xf numFmtId="0" fontId="9" fillId="0" borderId="10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/>
    </xf>
    <xf numFmtId="166" fontId="4" fillId="0" borderId="23" xfId="0" applyNumberFormat="1" applyFont="1" applyFill="1" applyBorder="1" applyAlignment="1">
      <alignment horizontal="right"/>
    </xf>
    <xf numFmtId="166" fontId="4" fillId="0" borderId="29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19" xfId="0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5" fontId="4" fillId="0" borderId="32" xfId="0" applyNumberFormat="1" applyFont="1" applyFill="1" applyBorder="1" applyAlignment="1">
      <alignment horizontal="right"/>
    </xf>
    <xf numFmtId="166" fontId="3" fillId="0" borderId="25" xfId="0" applyNumberFormat="1" applyFont="1" applyFill="1" applyBorder="1" applyAlignment="1">
      <alignment horizontal="right"/>
    </xf>
    <xf numFmtId="166" fontId="3" fillId="0" borderId="24" xfId="0" applyNumberFormat="1" applyFont="1" applyFill="1" applyBorder="1" applyAlignment="1">
      <alignment horizontal="right"/>
    </xf>
    <xf numFmtId="165" fontId="3" fillId="0" borderId="38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4" fillId="0" borderId="35" xfId="0" applyNumberFormat="1" applyFont="1" applyFill="1" applyBorder="1" applyAlignment="1">
      <alignment horizontal="right"/>
    </xf>
    <xf numFmtId="165" fontId="3" fillId="0" borderId="3" xfId="0" applyNumberFormat="1" applyFont="1" applyFill="1" applyBorder="1"/>
    <xf numFmtId="165" fontId="3" fillId="0" borderId="30" xfId="0" applyNumberFormat="1" applyFont="1" applyFill="1" applyBorder="1"/>
    <xf numFmtId="165" fontId="3" fillId="0" borderId="31" xfId="0" applyNumberFormat="1" applyFont="1" applyFill="1" applyBorder="1" applyAlignment="1">
      <alignment horizontal="right"/>
    </xf>
    <xf numFmtId="165" fontId="3" fillId="0" borderId="34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6" fontId="6" fillId="0" borderId="6" xfId="0" applyNumberFormat="1" applyFont="1" applyFill="1" applyBorder="1" applyAlignment="1">
      <alignment horizontal="right"/>
    </xf>
    <xf numFmtId="165" fontId="6" fillId="0" borderId="37" xfId="0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/>
    </xf>
    <xf numFmtId="165" fontId="4" fillId="0" borderId="28" xfId="0" applyNumberFormat="1" applyFont="1" applyFill="1" applyBorder="1" applyAlignment="1">
      <alignment horizontal="right"/>
    </xf>
    <xf numFmtId="165" fontId="3" fillId="0" borderId="28" xfId="0" applyNumberFormat="1" applyFont="1" applyFill="1" applyBorder="1" applyAlignment="1">
      <alignment horizontal="right"/>
    </xf>
    <xf numFmtId="166" fontId="3" fillId="0" borderId="27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/>
    </xf>
    <xf numFmtId="166" fontId="3" fillId="0" borderId="23" xfId="0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166" fontId="3" fillId="0" borderId="39" xfId="0" applyNumberFormat="1" applyFont="1" applyFill="1" applyBorder="1" applyAlignment="1">
      <alignment horizontal="right"/>
    </xf>
    <xf numFmtId="166" fontId="3" fillId="0" borderId="22" xfId="0" applyNumberFormat="1" applyFont="1" applyFill="1" applyBorder="1" applyAlignment="1">
      <alignment horizontal="right"/>
    </xf>
    <xf numFmtId="166" fontId="4" fillId="0" borderId="19" xfId="0" applyNumberFormat="1" applyFont="1" applyFill="1" applyBorder="1" applyAlignment="1">
      <alignment horizontal="right" vertical="center"/>
    </xf>
    <xf numFmtId="165" fontId="4" fillId="0" borderId="12" xfId="0" applyNumberFormat="1" applyFont="1" applyFill="1" applyBorder="1" applyAlignment="1">
      <alignment horizontal="right" vertical="center"/>
    </xf>
    <xf numFmtId="166" fontId="4" fillId="0" borderId="39" xfId="0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5" fontId="4" fillId="0" borderId="16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" fontId="0" fillId="0" borderId="0" xfId="0" applyNumberFormat="1" applyFill="1"/>
    <xf numFmtId="0" fontId="3" fillId="0" borderId="14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</cellXfs>
  <cellStyles count="12">
    <cellStyle name="Normal 2 2" xfId="6" xr:uid="{00000000-0005-0000-0000-000000000000}"/>
    <cellStyle name="Денежный 2" xfId="4" xr:uid="{00000000-0005-0000-0000-000001000000}"/>
    <cellStyle name="Денежный 3" xfId="8" xr:uid="{00000000-0005-0000-0000-000002000000}"/>
    <cellStyle name="Обычный" xfId="0" builtinId="0"/>
    <cellStyle name="Обычный 2" xfId="1" xr:uid="{00000000-0005-0000-0000-000004000000}"/>
    <cellStyle name="Обычный 2 2" xfId="11" xr:uid="{00000000-0005-0000-0000-000005000000}"/>
    <cellStyle name="Обычный 3" xfId="2" xr:uid="{00000000-0005-0000-0000-000006000000}"/>
    <cellStyle name="Обычный 4" xfId="3" xr:uid="{00000000-0005-0000-0000-000007000000}"/>
    <cellStyle name="Обычный 5" xfId="10" xr:uid="{00000000-0005-0000-0000-000008000000}"/>
    <cellStyle name="Процентный 2" xfId="9" xr:uid="{00000000-0005-0000-0000-000009000000}"/>
    <cellStyle name="Финансовый 2" xfId="5" xr:uid="{00000000-0005-0000-0000-00000A000000}"/>
    <cellStyle name="Финансовый 3" xfId="7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workbookViewId="0">
      <selection activeCell="C42" sqref="C42"/>
    </sheetView>
  </sheetViews>
  <sheetFormatPr defaultRowHeight="15" x14ac:dyDescent="0.25"/>
  <cols>
    <col min="1" max="1" width="58.85546875" bestFit="1" customWidth="1"/>
    <col min="2" max="2" width="10.28515625" customWidth="1"/>
    <col min="3" max="3" width="12.42578125" bestFit="1" customWidth="1"/>
    <col min="5" max="5" width="11.28515625" bestFit="1" customWidth="1"/>
    <col min="7" max="7" width="11.28515625" bestFit="1" customWidth="1"/>
    <col min="9" max="9" width="10" customWidth="1"/>
    <col min="14" max="15" width="12.42578125" bestFit="1" customWidth="1"/>
  </cols>
  <sheetData>
    <row r="1" spans="1:15" ht="15.75" x14ac:dyDescent="0.25">
      <c r="A1" s="38"/>
      <c r="B1" s="39" t="s">
        <v>60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.75" thickBo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6.5" thickBot="1" x14ac:dyDescent="0.3">
      <c r="A3" s="78" t="s">
        <v>0</v>
      </c>
      <c r="B3" s="94" t="s">
        <v>1</v>
      </c>
      <c r="C3" s="95"/>
      <c r="D3" s="100" t="s">
        <v>2</v>
      </c>
      <c r="E3" s="95"/>
      <c r="F3" s="94" t="s">
        <v>3</v>
      </c>
      <c r="G3" s="95"/>
      <c r="H3" s="94" t="s">
        <v>4</v>
      </c>
      <c r="I3" s="95"/>
      <c r="J3" s="94" t="s">
        <v>5</v>
      </c>
      <c r="K3" s="95"/>
      <c r="L3" s="94" t="s">
        <v>6</v>
      </c>
      <c r="M3" s="95"/>
      <c r="N3" s="96" t="s">
        <v>7</v>
      </c>
      <c r="O3" s="97"/>
    </row>
    <row r="4" spans="1:15" ht="16.5" thickBot="1" x14ac:dyDescent="0.3">
      <c r="A4" s="40"/>
      <c r="B4" s="3" t="s">
        <v>8</v>
      </c>
      <c r="C4" s="6" t="s">
        <v>9</v>
      </c>
      <c r="D4" s="41" t="s">
        <v>8</v>
      </c>
      <c r="E4" s="7" t="s">
        <v>9</v>
      </c>
      <c r="F4" s="3" t="s">
        <v>8</v>
      </c>
      <c r="G4" s="6" t="s">
        <v>9</v>
      </c>
      <c r="H4" s="3" t="s">
        <v>8</v>
      </c>
      <c r="I4" s="7" t="s">
        <v>9</v>
      </c>
      <c r="J4" s="3" t="s">
        <v>8</v>
      </c>
      <c r="K4" s="4" t="s">
        <v>9</v>
      </c>
      <c r="L4" s="3" t="s">
        <v>8</v>
      </c>
      <c r="M4" s="7" t="s">
        <v>9</v>
      </c>
      <c r="N4" s="2" t="s">
        <v>8</v>
      </c>
      <c r="O4" s="5" t="s">
        <v>9</v>
      </c>
    </row>
    <row r="5" spans="1:15" ht="32.25" thickBot="1" x14ac:dyDescent="0.3">
      <c r="A5" s="89" t="s">
        <v>10</v>
      </c>
      <c r="B5" s="48">
        <v>5018</v>
      </c>
      <c r="C5" s="8">
        <v>2871.7089999999998</v>
      </c>
      <c r="D5" s="49">
        <v>2740</v>
      </c>
      <c r="E5" s="50">
        <v>1930.43</v>
      </c>
      <c r="F5" s="48">
        <v>741</v>
      </c>
      <c r="G5" s="8">
        <v>176.41800000000001</v>
      </c>
      <c r="H5" s="74"/>
      <c r="I5" s="64"/>
      <c r="J5" s="74"/>
      <c r="K5" s="75"/>
      <c r="L5" s="48"/>
      <c r="M5" s="8"/>
      <c r="N5" s="77">
        <f>B5+D5+F5</f>
        <v>8499</v>
      </c>
      <c r="O5" s="64">
        <f>C5+E5+G5</f>
        <v>4978.5569999999998</v>
      </c>
    </row>
    <row r="6" spans="1:15" ht="15.75" x14ac:dyDescent="0.25">
      <c r="A6" s="90" t="s">
        <v>11</v>
      </c>
      <c r="B6" s="14">
        <f>SUM(B7:B9)</f>
        <v>150749</v>
      </c>
      <c r="C6" s="15">
        <f t="shared" ref="C6:I6" si="0">SUM(C7:C9)</f>
        <v>203255.67300600003</v>
      </c>
      <c r="D6" s="21">
        <f t="shared" si="0"/>
        <v>8550</v>
      </c>
      <c r="E6" s="51">
        <f t="shared" si="0"/>
        <v>12011.264950000001</v>
      </c>
      <c r="F6" s="14">
        <f t="shared" si="0"/>
        <v>9196</v>
      </c>
      <c r="G6" s="15">
        <f t="shared" si="0"/>
        <v>9764.5756799999999</v>
      </c>
      <c r="H6" s="16">
        <f t="shared" si="0"/>
        <v>2160</v>
      </c>
      <c r="I6" s="65">
        <f t="shared" si="0"/>
        <v>1659.0798199999999</v>
      </c>
      <c r="J6" s="71"/>
      <c r="K6" s="65"/>
      <c r="L6" s="14">
        <f>SUM(L8:L9)</f>
        <v>330</v>
      </c>
      <c r="M6" s="15">
        <f>SUM(M8:M9)</f>
        <v>344.96450000000004</v>
      </c>
      <c r="N6" s="71">
        <f>B6+D6+F6+H6+L6</f>
        <v>170985</v>
      </c>
      <c r="O6" s="65">
        <f>C6+E6+G6+I6+M6</f>
        <v>227035.55795600006</v>
      </c>
    </row>
    <row r="7" spans="1:15" ht="15.75" x14ac:dyDescent="0.25">
      <c r="A7" s="91" t="s">
        <v>12</v>
      </c>
      <c r="B7" s="52">
        <v>156</v>
      </c>
      <c r="C7" s="9">
        <v>655.39599999999996</v>
      </c>
      <c r="D7" s="53">
        <v>50</v>
      </c>
      <c r="E7" s="54">
        <v>6.0339999999999998</v>
      </c>
      <c r="F7" s="52">
        <v>500</v>
      </c>
      <c r="G7" s="9">
        <v>315.82600000000002</v>
      </c>
      <c r="H7" s="68">
        <v>50</v>
      </c>
      <c r="I7" s="67">
        <v>6.0890000000000004</v>
      </c>
      <c r="J7" s="76"/>
      <c r="K7" s="66"/>
      <c r="L7" s="52"/>
      <c r="M7" s="9"/>
      <c r="N7" s="35">
        <f>B7+D7+F7+H7</f>
        <v>756</v>
      </c>
      <c r="O7" s="36">
        <f>C7+E7+G7+I7</f>
        <v>983.34500000000003</v>
      </c>
    </row>
    <row r="8" spans="1:15" ht="15.75" x14ac:dyDescent="0.25">
      <c r="A8" s="91" t="s">
        <v>13</v>
      </c>
      <c r="B8" s="52">
        <v>147560</v>
      </c>
      <c r="C8" s="9">
        <v>199261.17920000001</v>
      </c>
      <c r="D8" s="53">
        <v>6000</v>
      </c>
      <c r="E8" s="54">
        <v>7608.9260000000004</v>
      </c>
      <c r="F8" s="52">
        <v>2066</v>
      </c>
      <c r="G8" s="9">
        <v>2902.386</v>
      </c>
      <c r="H8" s="68">
        <v>300</v>
      </c>
      <c r="I8" s="67">
        <v>698.78899999999999</v>
      </c>
      <c r="J8" s="72"/>
      <c r="K8" s="67"/>
      <c r="L8" s="52">
        <v>50</v>
      </c>
      <c r="M8" s="9">
        <v>34.042499999999997</v>
      </c>
      <c r="N8" s="35">
        <f>B8+D8+F8+H8+L8</f>
        <v>155976</v>
      </c>
      <c r="O8" s="36">
        <f>C8+E8+G8+I8+M8</f>
        <v>210505.32270000002</v>
      </c>
    </row>
    <row r="9" spans="1:15" ht="16.5" thickBot="1" x14ac:dyDescent="0.3">
      <c r="A9" s="92" t="s">
        <v>14</v>
      </c>
      <c r="B9" s="18">
        <v>3033</v>
      </c>
      <c r="C9" s="11">
        <v>3339.0978060000002</v>
      </c>
      <c r="D9" s="19">
        <v>2500</v>
      </c>
      <c r="E9" s="55">
        <v>4396.3049499999997</v>
      </c>
      <c r="F9" s="18">
        <v>6630</v>
      </c>
      <c r="G9" s="11">
        <v>6546.3636800000004</v>
      </c>
      <c r="H9" s="69">
        <v>1810</v>
      </c>
      <c r="I9" s="36">
        <v>954.20182</v>
      </c>
      <c r="J9" s="73"/>
      <c r="K9" s="45"/>
      <c r="L9" s="17">
        <v>280</v>
      </c>
      <c r="M9" s="10">
        <v>310.92200000000003</v>
      </c>
      <c r="N9" s="73">
        <f>B9+D9+F9+H9+L9</f>
        <v>14253</v>
      </c>
      <c r="O9" s="45">
        <f>C9+E9+G9+I9+M9</f>
        <v>15546.890256000001</v>
      </c>
    </row>
    <row r="10" spans="1:15" ht="15.75" x14ac:dyDescent="0.25">
      <c r="A10" s="90" t="s">
        <v>15</v>
      </c>
      <c r="B10" s="14">
        <f>SUM(B11:B12)</f>
        <v>144300</v>
      </c>
      <c r="C10" s="15">
        <f t="shared" ref="C10:M10" si="1">SUM(C11:C12)</f>
        <v>175697.44494000002</v>
      </c>
      <c r="D10" s="21">
        <f t="shared" si="1"/>
        <v>16410</v>
      </c>
      <c r="E10" s="51">
        <f t="shared" si="1"/>
        <v>12786.041730000001</v>
      </c>
      <c r="F10" s="14">
        <f t="shared" si="1"/>
        <v>20300</v>
      </c>
      <c r="G10" s="56">
        <f t="shared" si="1"/>
        <v>19237.657739999999</v>
      </c>
      <c r="H10" s="71">
        <f t="shared" si="1"/>
        <v>7380</v>
      </c>
      <c r="I10" s="65">
        <f t="shared" si="1"/>
        <v>4525.4490000000005</v>
      </c>
      <c r="J10" s="71">
        <f t="shared" si="1"/>
        <v>10</v>
      </c>
      <c r="K10" s="65">
        <f t="shared" si="1"/>
        <v>3.3550800000000001</v>
      </c>
      <c r="L10" s="14">
        <f t="shared" si="1"/>
        <v>40</v>
      </c>
      <c r="M10" s="15">
        <f t="shared" si="1"/>
        <v>35.932699</v>
      </c>
      <c r="N10" s="71">
        <f t="shared" ref="N10:O12" si="2">B10+D10+F10+H10+J10+L10</f>
        <v>188440</v>
      </c>
      <c r="O10" s="65">
        <f t="shared" si="2"/>
        <v>212285.88118900001</v>
      </c>
    </row>
    <row r="11" spans="1:15" ht="15.75" x14ac:dyDescent="0.25">
      <c r="A11" s="91" t="s">
        <v>16</v>
      </c>
      <c r="B11" s="52">
        <v>72150</v>
      </c>
      <c r="C11" s="10">
        <v>98351.725839999999</v>
      </c>
      <c r="D11" s="53">
        <v>9990</v>
      </c>
      <c r="E11" s="54">
        <v>7984.7526500000004</v>
      </c>
      <c r="F11" s="52">
        <v>1280</v>
      </c>
      <c r="G11" s="57">
        <v>2133.0335399999999</v>
      </c>
      <c r="H11" s="72">
        <v>4500</v>
      </c>
      <c r="I11" s="67">
        <v>2797.902</v>
      </c>
      <c r="J11" s="72">
        <v>4</v>
      </c>
      <c r="K11" s="67">
        <v>1.0154799999999999</v>
      </c>
      <c r="L11" s="52">
        <v>10</v>
      </c>
      <c r="M11" s="9">
        <v>8.1528989999999997</v>
      </c>
      <c r="N11" s="35">
        <f t="shared" si="2"/>
        <v>87934</v>
      </c>
      <c r="O11" s="36">
        <f t="shared" si="2"/>
        <v>111276.582409</v>
      </c>
    </row>
    <row r="12" spans="1:15" ht="16.5" thickBot="1" x14ac:dyDescent="0.3">
      <c r="A12" s="92" t="s">
        <v>17</v>
      </c>
      <c r="B12" s="18">
        <v>72150</v>
      </c>
      <c r="C12" s="58">
        <v>77345.719100000002</v>
      </c>
      <c r="D12" s="24">
        <v>6420</v>
      </c>
      <c r="E12" s="59">
        <v>4801.2890799999996</v>
      </c>
      <c r="F12" s="18">
        <v>19020</v>
      </c>
      <c r="G12" s="60">
        <v>17104.624199999998</v>
      </c>
      <c r="H12" s="73">
        <v>2880</v>
      </c>
      <c r="I12" s="45">
        <v>1727.547</v>
      </c>
      <c r="J12" s="73">
        <v>6</v>
      </c>
      <c r="K12" s="45">
        <v>2.3395999999999999</v>
      </c>
      <c r="L12" s="18">
        <v>30</v>
      </c>
      <c r="M12" s="11">
        <v>27.779800000000002</v>
      </c>
      <c r="N12" s="73">
        <f t="shared" si="2"/>
        <v>100506</v>
      </c>
      <c r="O12" s="45">
        <f t="shared" si="2"/>
        <v>101009.29878000001</v>
      </c>
    </row>
    <row r="13" spans="1:15" ht="15.75" x14ac:dyDescent="0.25">
      <c r="A13" s="93" t="s">
        <v>18</v>
      </c>
      <c r="B13" s="12">
        <f t="shared" ref="B13:I13" si="3">SUM(B14:B15)</f>
        <v>12240</v>
      </c>
      <c r="C13" s="22">
        <f t="shared" si="3"/>
        <v>14458.107</v>
      </c>
      <c r="D13" s="13">
        <f t="shared" si="3"/>
        <v>18694</v>
      </c>
      <c r="E13" s="61">
        <f t="shared" si="3"/>
        <v>14098.89</v>
      </c>
      <c r="F13" s="12">
        <f t="shared" si="3"/>
        <v>463</v>
      </c>
      <c r="G13" s="22">
        <f t="shared" si="3"/>
        <v>493.07560000000001</v>
      </c>
      <c r="H13" s="23">
        <f t="shared" si="3"/>
        <v>987</v>
      </c>
      <c r="I13" s="46">
        <f t="shared" si="3"/>
        <v>807.49299999999994</v>
      </c>
      <c r="J13" s="26"/>
      <c r="K13" s="46"/>
      <c r="L13" s="12"/>
      <c r="M13" s="22"/>
      <c r="N13" s="26">
        <f t="shared" ref="N13:O15" si="4">B13+D13+F13+H13</f>
        <v>32384</v>
      </c>
      <c r="O13" s="46">
        <f t="shared" si="4"/>
        <v>29857.565599999998</v>
      </c>
    </row>
    <row r="14" spans="1:15" ht="15.75" x14ac:dyDescent="0.25">
      <c r="A14" s="83" t="s">
        <v>19</v>
      </c>
      <c r="B14" s="17">
        <v>6540</v>
      </c>
      <c r="C14" s="10">
        <v>8677.5450000000001</v>
      </c>
      <c r="D14" s="19">
        <v>1900</v>
      </c>
      <c r="E14" s="55">
        <v>1380.8989999999999</v>
      </c>
      <c r="F14" s="17">
        <v>20</v>
      </c>
      <c r="G14" s="10">
        <v>9.6525999999999996</v>
      </c>
      <c r="H14" s="69">
        <v>92</v>
      </c>
      <c r="I14" s="36">
        <v>52.087000000000003</v>
      </c>
      <c r="J14" s="35"/>
      <c r="K14" s="36"/>
      <c r="L14" s="62"/>
      <c r="M14" s="63"/>
      <c r="N14" s="35">
        <f t="shared" si="4"/>
        <v>8552</v>
      </c>
      <c r="O14" s="36">
        <f t="shared" si="4"/>
        <v>10120.183599999998</v>
      </c>
    </row>
    <row r="15" spans="1:15" ht="16.5" thickBot="1" x14ac:dyDescent="0.3">
      <c r="A15" s="83" t="s">
        <v>20</v>
      </c>
      <c r="B15" s="17">
        <v>5700</v>
      </c>
      <c r="C15" s="10">
        <v>5780.5619999999999</v>
      </c>
      <c r="D15" s="24">
        <v>16794</v>
      </c>
      <c r="E15" s="59">
        <v>12717.991</v>
      </c>
      <c r="F15" s="18">
        <v>443</v>
      </c>
      <c r="G15" s="11">
        <v>483.423</v>
      </c>
      <c r="H15" s="69">
        <v>895</v>
      </c>
      <c r="I15" s="36">
        <v>755.40599999999995</v>
      </c>
      <c r="J15" s="73"/>
      <c r="K15" s="45"/>
      <c r="L15" s="18"/>
      <c r="M15" s="11"/>
      <c r="N15" s="73">
        <f t="shared" si="4"/>
        <v>23832</v>
      </c>
      <c r="O15" s="45">
        <f t="shared" si="4"/>
        <v>19737.381999999998</v>
      </c>
    </row>
    <row r="16" spans="1:15" ht="16.5" thickBot="1" x14ac:dyDescent="0.3">
      <c r="A16" s="2" t="s">
        <v>21</v>
      </c>
      <c r="B16" s="14">
        <v>1.8</v>
      </c>
      <c r="C16" s="15">
        <v>6.0000000000000001E-3</v>
      </c>
      <c r="D16" s="13">
        <v>13093.3</v>
      </c>
      <c r="E16" s="61">
        <v>4486.0619999999999</v>
      </c>
      <c r="F16" s="20"/>
      <c r="G16" s="30"/>
      <c r="H16" s="16"/>
      <c r="I16" s="65"/>
      <c r="J16" s="71"/>
      <c r="K16" s="65"/>
      <c r="L16" s="12"/>
      <c r="M16" s="22"/>
      <c r="N16" s="26">
        <f>B16+D16</f>
        <v>13095.099999999999</v>
      </c>
      <c r="O16" s="31">
        <f>C16+E16</f>
        <v>4486.0680000000002</v>
      </c>
    </row>
    <row r="17" spans="1:15" ht="15.75" x14ac:dyDescent="0.25">
      <c r="A17" s="84" t="s">
        <v>22</v>
      </c>
      <c r="B17" s="14">
        <f>SUM(B18:B19)</f>
        <v>270</v>
      </c>
      <c r="C17" s="15">
        <f>SUM(C18:C19)</f>
        <v>163.29499999999999</v>
      </c>
      <c r="D17" s="21">
        <f>SUM(D18:D19)</f>
        <v>587</v>
      </c>
      <c r="E17" s="51">
        <f>SUM(E18:E19)</f>
        <v>97.060999999999993</v>
      </c>
      <c r="F17" s="14"/>
      <c r="G17" s="15"/>
      <c r="H17" s="16"/>
      <c r="I17" s="65"/>
      <c r="J17" s="71">
        <f>J19</f>
        <v>35</v>
      </c>
      <c r="K17" s="65">
        <f>K19</f>
        <v>5.234</v>
      </c>
      <c r="L17" s="14"/>
      <c r="M17" s="15"/>
      <c r="N17" s="71">
        <f>B17+D17+J17</f>
        <v>892</v>
      </c>
      <c r="O17" s="65">
        <f>C17+E17+K17</f>
        <v>265.58999999999997</v>
      </c>
    </row>
    <row r="18" spans="1:15" ht="15.75" x14ac:dyDescent="0.25">
      <c r="A18" s="83" t="s">
        <v>23</v>
      </c>
      <c r="B18" s="17">
        <v>100</v>
      </c>
      <c r="C18" s="10">
        <v>49.354999999999997</v>
      </c>
      <c r="D18" s="19">
        <v>100</v>
      </c>
      <c r="E18" s="55">
        <v>0.8</v>
      </c>
      <c r="F18" s="17"/>
      <c r="G18" s="10"/>
      <c r="H18" s="69"/>
      <c r="I18" s="36"/>
      <c r="J18" s="35"/>
      <c r="K18" s="36"/>
      <c r="L18" s="17"/>
      <c r="M18" s="10"/>
      <c r="N18" s="35">
        <f>B18+D18</f>
        <v>200</v>
      </c>
      <c r="O18" s="36">
        <f>C18+E18</f>
        <v>50.154999999999994</v>
      </c>
    </row>
    <row r="19" spans="1:15" ht="16.5" thickBot="1" x14ac:dyDescent="0.3">
      <c r="A19" s="85" t="s">
        <v>24</v>
      </c>
      <c r="B19" s="18">
        <v>170</v>
      </c>
      <c r="C19" s="11">
        <v>113.94</v>
      </c>
      <c r="D19" s="24">
        <v>487</v>
      </c>
      <c r="E19" s="59">
        <v>96.260999999999996</v>
      </c>
      <c r="F19" s="18"/>
      <c r="G19" s="11"/>
      <c r="H19" s="70"/>
      <c r="I19" s="45"/>
      <c r="J19" s="73">
        <v>35</v>
      </c>
      <c r="K19" s="45">
        <v>5.234</v>
      </c>
      <c r="L19" s="18"/>
      <c r="M19" s="11"/>
      <c r="N19" s="73">
        <f t="shared" ref="N19:O21" si="5">B19+D19+J19</f>
        <v>692</v>
      </c>
      <c r="O19" s="45">
        <f t="shared" si="5"/>
        <v>215.435</v>
      </c>
    </row>
    <row r="20" spans="1:15" ht="15.75" x14ac:dyDescent="0.25">
      <c r="A20" s="84" t="s">
        <v>25</v>
      </c>
      <c r="B20" s="12">
        <f>SUM(B21:B22)</f>
        <v>384</v>
      </c>
      <c r="C20" s="22">
        <f>SUM(C21:C22)</f>
        <v>758.88099999999997</v>
      </c>
      <c r="D20" s="13">
        <f>SUM(D21:D22)</f>
        <v>3135</v>
      </c>
      <c r="E20" s="61">
        <f>SUM(E21:E22)</f>
        <v>906.03300000000002</v>
      </c>
      <c r="F20" s="12"/>
      <c r="G20" s="22"/>
      <c r="H20" s="23"/>
      <c r="I20" s="46"/>
      <c r="J20" s="26">
        <f>J21</f>
        <v>5</v>
      </c>
      <c r="K20" s="46">
        <f>K21</f>
        <v>0.81399999999999995</v>
      </c>
      <c r="L20" s="12"/>
      <c r="M20" s="22"/>
      <c r="N20" s="26">
        <f t="shared" si="5"/>
        <v>3524</v>
      </c>
      <c r="O20" s="46">
        <f t="shared" si="5"/>
        <v>1665.7280000000001</v>
      </c>
    </row>
    <row r="21" spans="1:15" ht="15.75" x14ac:dyDescent="0.25">
      <c r="A21" s="83" t="s">
        <v>26</v>
      </c>
      <c r="B21" s="17">
        <v>72</v>
      </c>
      <c r="C21" s="10">
        <v>0.752</v>
      </c>
      <c r="D21" s="19">
        <v>786</v>
      </c>
      <c r="E21" s="55">
        <v>35.012999999999998</v>
      </c>
      <c r="F21" s="17"/>
      <c r="G21" s="10"/>
      <c r="H21" s="69"/>
      <c r="I21" s="36"/>
      <c r="J21" s="35">
        <v>5</v>
      </c>
      <c r="K21" s="36">
        <v>0.81399999999999995</v>
      </c>
      <c r="L21" s="17"/>
      <c r="M21" s="10"/>
      <c r="N21" s="35">
        <f t="shared" si="5"/>
        <v>863</v>
      </c>
      <c r="O21" s="36">
        <f t="shared" si="5"/>
        <v>36.579000000000001</v>
      </c>
    </row>
    <row r="22" spans="1:15" ht="16.5" thickBot="1" x14ac:dyDescent="0.3">
      <c r="A22" s="85" t="s">
        <v>27</v>
      </c>
      <c r="B22" s="18">
        <v>312</v>
      </c>
      <c r="C22" s="11">
        <v>758.12900000000002</v>
      </c>
      <c r="D22" s="24">
        <v>2349</v>
      </c>
      <c r="E22" s="59">
        <v>871.02</v>
      </c>
      <c r="F22" s="18"/>
      <c r="G22" s="11"/>
      <c r="H22" s="70"/>
      <c r="I22" s="45"/>
      <c r="J22" s="73"/>
      <c r="K22" s="45"/>
      <c r="L22" s="18"/>
      <c r="M22" s="11"/>
      <c r="N22" s="73">
        <f>B22+D22</f>
        <v>2661</v>
      </c>
      <c r="O22" s="45">
        <f>C22+E22</f>
        <v>1629.1489999999999</v>
      </c>
    </row>
    <row r="23" spans="1:15" ht="16.5" thickBot="1" x14ac:dyDescent="0.3">
      <c r="A23" s="86" t="s">
        <v>28</v>
      </c>
      <c r="B23" s="25">
        <v>1644</v>
      </c>
      <c r="C23" s="28">
        <v>11123.99</v>
      </c>
      <c r="D23" s="42">
        <v>13683</v>
      </c>
      <c r="E23" s="27">
        <v>3191.6419999999998</v>
      </c>
      <c r="F23" s="25"/>
      <c r="G23" s="28"/>
      <c r="H23" s="26">
        <v>50</v>
      </c>
      <c r="I23" s="27">
        <v>0.02</v>
      </c>
      <c r="J23" s="25">
        <v>10</v>
      </c>
      <c r="K23" s="28">
        <v>1.5940000000000001</v>
      </c>
      <c r="L23" s="25"/>
      <c r="M23" s="82"/>
      <c r="N23" s="25">
        <f>B23+D23+H23+J23</f>
        <v>15387</v>
      </c>
      <c r="O23" s="65">
        <f>C23+E23+I23+K23</f>
        <v>14317.245999999999</v>
      </c>
    </row>
    <row r="24" spans="1:15" ht="16.5" thickBot="1" x14ac:dyDescent="0.3">
      <c r="A24" s="5" t="s">
        <v>29</v>
      </c>
      <c r="B24" s="29">
        <v>2500</v>
      </c>
      <c r="C24" s="31">
        <v>3737.11</v>
      </c>
      <c r="D24" s="43">
        <v>1450</v>
      </c>
      <c r="E24" s="32">
        <v>1264.1990000000001</v>
      </c>
      <c r="F24" s="29">
        <v>1200</v>
      </c>
      <c r="G24" s="32">
        <v>1133.24</v>
      </c>
      <c r="H24" s="20">
        <v>350</v>
      </c>
      <c r="I24" s="30">
        <v>323.73700000000002</v>
      </c>
      <c r="J24" s="29"/>
      <c r="K24" s="31"/>
      <c r="L24" s="29"/>
      <c r="M24" s="32"/>
      <c r="N24" s="29">
        <f>B24+D24+F24+H24</f>
        <v>5500</v>
      </c>
      <c r="O24" s="31">
        <f>C24+E24+G24+I24</f>
        <v>6458.2860000000001</v>
      </c>
    </row>
    <row r="25" spans="1:15" ht="16.5" thickBot="1" x14ac:dyDescent="0.3">
      <c r="A25" s="87" t="s">
        <v>30</v>
      </c>
      <c r="B25" s="26">
        <v>500</v>
      </c>
      <c r="C25" s="46">
        <v>275.40699999999998</v>
      </c>
      <c r="D25" s="23">
        <v>250</v>
      </c>
      <c r="E25" s="44">
        <v>301.31900000000002</v>
      </c>
      <c r="F25" s="26">
        <v>200</v>
      </c>
      <c r="G25" s="44">
        <v>251.83699999999999</v>
      </c>
      <c r="H25" s="33">
        <v>50</v>
      </c>
      <c r="I25" s="34">
        <v>53.308999999999997</v>
      </c>
      <c r="J25" s="35"/>
      <c r="K25" s="36"/>
      <c r="L25" s="35"/>
      <c r="M25" s="37"/>
      <c r="N25" s="29">
        <f>B25+D25+F25+H25</f>
        <v>1000</v>
      </c>
      <c r="O25" s="31">
        <f>C25+E25+G25+I25</f>
        <v>881.87199999999996</v>
      </c>
    </row>
    <row r="26" spans="1:15" ht="16.5" thickBot="1" x14ac:dyDescent="0.3">
      <c r="A26" s="5" t="s">
        <v>31</v>
      </c>
      <c r="B26" s="29">
        <v>4700</v>
      </c>
      <c r="C26" s="31">
        <v>8566.643</v>
      </c>
      <c r="D26" s="43">
        <v>14860</v>
      </c>
      <c r="E26" s="32">
        <v>393.322</v>
      </c>
      <c r="F26" s="29">
        <v>30</v>
      </c>
      <c r="G26" s="31">
        <v>39.624000000000002</v>
      </c>
      <c r="H26" s="25"/>
      <c r="I26" s="32"/>
      <c r="J26" s="29">
        <v>1</v>
      </c>
      <c r="K26" s="31"/>
      <c r="L26" s="29"/>
      <c r="M26" s="32"/>
      <c r="N26" s="29">
        <f>B26+D26+F26+J26</f>
        <v>19591</v>
      </c>
      <c r="O26" s="28">
        <f>C26+E26+G26+K26</f>
        <v>8999.5889999999999</v>
      </c>
    </row>
    <row r="27" spans="1:15" ht="16.5" thickBot="1" x14ac:dyDescent="0.3">
      <c r="A27" s="5" t="s">
        <v>32</v>
      </c>
      <c r="B27" s="29">
        <f>B5+B6+B10+B13+B16+B17+B20+B23+B24+B25+B26</f>
        <v>322306.8</v>
      </c>
      <c r="C27" s="31">
        <f>C5+C6+C10+C13+C16+C17+C20+C23+C24+C25+C26</f>
        <v>420908.265946</v>
      </c>
      <c r="D27" s="29">
        <f>D5+D6+D10+D13+D16+D17+D20+D23+D24+D25+D26</f>
        <v>93452.3</v>
      </c>
      <c r="E27" s="32">
        <f>E5+E6+E10+E13+E16+E17+E20+E23+E24+E25+E26</f>
        <v>51466.264680000008</v>
      </c>
      <c r="F27" s="29">
        <f>F5+F6+F10+F13+F24+F25+F26</f>
        <v>32130</v>
      </c>
      <c r="G27" s="32">
        <f>G5+G6+G10+G13+G24+G25+G26</f>
        <v>31096.428019999999</v>
      </c>
      <c r="H27" s="29">
        <f>H6+H10+H13+H23+H24+H25</f>
        <v>10977</v>
      </c>
      <c r="I27" s="32">
        <f>I6+I10+I13+I23+I24+I25</f>
        <v>7369.0878200000006</v>
      </c>
      <c r="J27" s="29">
        <f>J10+J17+J20+J23+J26</f>
        <v>61</v>
      </c>
      <c r="K27" s="32">
        <f>K10+K17+K20+K23+K26</f>
        <v>10.997079999999999</v>
      </c>
      <c r="L27" s="29">
        <f>L6+L10</f>
        <v>370</v>
      </c>
      <c r="M27" s="32">
        <f>M6+M10</f>
        <v>380.89719900000006</v>
      </c>
      <c r="N27" s="47">
        <f>N5+N6+N10+N13+N16+N17+N20+N23+N24+N25+N26</f>
        <v>459297.1</v>
      </c>
      <c r="O27" s="31">
        <f>O5+O6+O10+O13+O16+O17+O20+O23+O24+O25+O26</f>
        <v>511231.94074500009</v>
      </c>
    </row>
    <row r="28" spans="1:15" ht="16.5" thickBot="1" x14ac:dyDescent="0.3">
      <c r="A28" s="1" t="s">
        <v>33</v>
      </c>
      <c r="B28" s="98">
        <f>C27*100/B27</f>
        <v>130.59242496466101</v>
      </c>
      <c r="C28" s="99"/>
      <c r="D28" s="98">
        <f>E27*100/D27</f>
        <v>55.072229019510488</v>
      </c>
      <c r="E28" s="99"/>
      <c r="F28" s="98">
        <f>G27*100/F27</f>
        <v>96.783155991285412</v>
      </c>
      <c r="G28" s="99"/>
      <c r="H28" s="98">
        <f>I27*100/H27</f>
        <v>67.132074519449773</v>
      </c>
      <c r="I28" s="99"/>
      <c r="J28" s="98">
        <f>K27*100/J27</f>
        <v>18.027999999999999</v>
      </c>
      <c r="K28" s="99"/>
      <c r="L28" s="98">
        <f>M27*100/L27</f>
        <v>102.94518891891893</v>
      </c>
      <c r="M28" s="99"/>
      <c r="N28" s="98">
        <f>O27*100/N27</f>
        <v>111.30746106278488</v>
      </c>
      <c r="O28" s="99"/>
    </row>
    <row r="29" spans="1:15" x14ac:dyDescent="0.25">
      <c r="A29" s="88"/>
    </row>
    <row r="30" spans="1:15" x14ac:dyDescent="0.25">
      <c r="A30" s="79" t="s">
        <v>53</v>
      </c>
    </row>
    <row r="31" spans="1:15" x14ac:dyDescent="0.25">
      <c r="A31" s="81" t="s">
        <v>34</v>
      </c>
      <c r="B31" s="81" t="s">
        <v>35</v>
      </c>
      <c r="C31" s="81" t="s">
        <v>36</v>
      </c>
      <c r="D31" s="81" t="s">
        <v>37</v>
      </c>
      <c r="E31" s="81" t="s">
        <v>38</v>
      </c>
      <c r="F31" s="81" t="s">
        <v>39</v>
      </c>
      <c r="G31" s="81" t="s">
        <v>40</v>
      </c>
      <c r="H31" s="81" t="s">
        <v>41</v>
      </c>
    </row>
    <row r="32" spans="1:15" x14ac:dyDescent="0.25">
      <c r="A32" s="79" t="s">
        <v>42</v>
      </c>
      <c r="B32" s="80">
        <v>44377</v>
      </c>
      <c r="C32" s="79">
        <v>18</v>
      </c>
      <c r="D32" s="79" t="s">
        <v>6</v>
      </c>
      <c r="E32" s="79" t="s">
        <v>43</v>
      </c>
      <c r="F32" s="81">
        <v>280</v>
      </c>
      <c r="G32" s="81">
        <v>50</v>
      </c>
      <c r="H32" s="81">
        <f t="shared" ref="H32:H49" si="6">SUM(F32:G32)</f>
        <v>330</v>
      </c>
    </row>
    <row r="33" spans="1:8" x14ac:dyDescent="0.25">
      <c r="A33" s="79" t="s">
        <v>42</v>
      </c>
      <c r="B33" s="80">
        <v>44389</v>
      </c>
      <c r="C33" s="79">
        <v>20</v>
      </c>
      <c r="D33" s="79" t="s">
        <v>1</v>
      </c>
      <c r="E33" s="79" t="s">
        <v>44</v>
      </c>
      <c r="F33" s="81">
        <v>156</v>
      </c>
      <c r="G33" s="81">
        <v>250</v>
      </c>
      <c r="H33" s="81">
        <f t="shared" si="6"/>
        <v>406</v>
      </c>
    </row>
    <row r="34" spans="1:8" x14ac:dyDescent="0.25">
      <c r="A34" s="79" t="s">
        <v>42</v>
      </c>
      <c r="B34" s="80">
        <v>44389</v>
      </c>
      <c r="C34" s="79">
        <v>20</v>
      </c>
      <c r="D34" s="79" t="s">
        <v>3</v>
      </c>
      <c r="E34" s="79" t="s">
        <v>45</v>
      </c>
      <c r="F34" s="81">
        <v>2066</v>
      </c>
      <c r="G34" s="81">
        <v>2400</v>
      </c>
      <c r="H34" s="81">
        <f t="shared" si="6"/>
        <v>4466</v>
      </c>
    </row>
    <row r="35" spans="1:8" x14ac:dyDescent="0.25">
      <c r="A35" s="79" t="s">
        <v>42</v>
      </c>
      <c r="B35" s="80">
        <v>44389</v>
      </c>
      <c r="C35" s="79">
        <v>20</v>
      </c>
      <c r="D35" s="79" t="s">
        <v>6</v>
      </c>
      <c r="E35" s="79" t="s">
        <v>45</v>
      </c>
      <c r="F35" s="81">
        <v>50</v>
      </c>
      <c r="G35" s="81">
        <v>50</v>
      </c>
      <c r="H35" s="81">
        <f t="shared" si="6"/>
        <v>100</v>
      </c>
    </row>
    <row r="36" spans="1:8" x14ac:dyDescent="0.25">
      <c r="A36" s="79" t="s">
        <v>42</v>
      </c>
      <c r="B36" s="80">
        <v>44397</v>
      </c>
      <c r="C36" s="79">
        <v>21</v>
      </c>
      <c r="D36" s="79" t="s">
        <v>1</v>
      </c>
      <c r="E36" s="79" t="s">
        <v>44</v>
      </c>
      <c r="F36" s="81">
        <v>406</v>
      </c>
      <c r="G36" s="81">
        <v>500</v>
      </c>
      <c r="H36" s="81">
        <f t="shared" si="6"/>
        <v>906</v>
      </c>
    </row>
    <row r="37" spans="1:8" x14ac:dyDescent="0.25">
      <c r="A37" s="79" t="s">
        <v>46</v>
      </c>
      <c r="B37" s="80">
        <v>44399</v>
      </c>
      <c r="C37" s="79">
        <v>23</v>
      </c>
      <c r="D37" s="79" t="s">
        <v>1</v>
      </c>
      <c r="E37" s="79" t="s">
        <v>47</v>
      </c>
      <c r="F37" s="81">
        <v>6540</v>
      </c>
      <c r="G37" s="81">
        <v>1500</v>
      </c>
      <c r="H37" s="81">
        <f t="shared" si="6"/>
        <v>8040</v>
      </c>
    </row>
    <row r="38" spans="1:8" x14ac:dyDescent="0.25">
      <c r="A38" s="79" t="s">
        <v>42</v>
      </c>
      <c r="B38" s="80">
        <v>44400</v>
      </c>
      <c r="C38" s="79">
        <v>24</v>
      </c>
      <c r="D38" s="79" t="s">
        <v>1</v>
      </c>
      <c r="E38" s="79" t="s">
        <v>45</v>
      </c>
      <c r="F38" s="81">
        <v>147560</v>
      </c>
      <c r="G38" s="81">
        <v>80000</v>
      </c>
      <c r="H38" s="81">
        <f t="shared" si="6"/>
        <v>227560</v>
      </c>
    </row>
    <row r="39" spans="1:8" x14ac:dyDescent="0.25">
      <c r="A39" s="79" t="s">
        <v>48</v>
      </c>
      <c r="B39" s="80">
        <v>44403</v>
      </c>
      <c r="C39" s="79">
        <v>25</v>
      </c>
      <c r="D39" s="79" t="s">
        <v>1</v>
      </c>
      <c r="E39" s="79" t="s">
        <v>49</v>
      </c>
      <c r="F39" s="81">
        <v>2500</v>
      </c>
      <c r="G39" s="81">
        <v>1500</v>
      </c>
      <c r="H39" s="81">
        <f t="shared" si="6"/>
        <v>4000</v>
      </c>
    </row>
    <row r="40" spans="1:8" x14ac:dyDescent="0.25">
      <c r="A40" s="79" t="s">
        <v>48</v>
      </c>
      <c r="B40" s="80">
        <v>44403</v>
      </c>
      <c r="C40" s="79">
        <v>25</v>
      </c>
      <c r="D40" s="79" t="s">
        <v>1</v>
      </c>
      <c r="E40" s="79" t="s">
        <v>50</v>
      </c>
      <c r="F40" s="81">
        <v>500</v>
      </c>
      <c r="G40" s="81">
        <v>500</v>
      </c>
      <c r="H40" s="81">
        <f t="shared" si="6"/>
        <v>1000</v>
      </c>
    </row>
    <row r="41" spans="1:8" x14ac:dyDescent="0.25">
      <c r="A41" s="79" t="s">
        <v>42</v>
      </c>
      <c r="B41" s="80">
        <v>44404</v>
      </c>
      <c r="C41" s="79">
        <v>26</v>
      </c>
      <c r="D41" s="79" t="s">
        <v>6</v>
      </c>
      <c r="E41" s="79" t="s">
        <v>43</v>
      </c>
      <c r="F41" s="81">
        <v>330</v>
      </c>
      <c r="G41" s="81">
        <v>50</v>
      </c>
      <c r="H41" s="81">
        <f t="shared" si="6"/>
        <v>380</v>
      </c>
    </row>
    <row r="42" spans="1:8" x14ac:dyDescent="0.25">
      <c r="A42" s="79" t="s">
        <v>51</v>
      </c>
      <c r="B42" s="80">
        <v>44404</v>
      </c>
      <c r="C42" s="79">
        <v>27</v>
      </c>
      <c r="D42" s="79" t="s">
        <v>3</v>
      </c>
      <c r="E42" s="79" t="s">
        <v>52</v>
      </c>
      <c r="F42" s="81">
        <v>443</v>
      </c>
      <c r="G42" s="81">
        <v>124</v>
      </c>
      <c r="H42" s="81">
        <f t="shared" si="6"/>
        <v>567</v>
      </c>
    </row>
    <row r="43" spans="1:8" x14ac:dyDescent="0.25">
      <c r="A43" s="79" t="s">
        <v>46</v>
      </c>
      <c r="B43" s="80">
        <v>44410</v>
      </c>
      <c r="C43" s="79">
        <v>30</v>
      </c>
      <c r="D43" s="79" t="s">
        <v>1</v>
      </c>
      <c r="E43" s="79" t="s">
        <v>47</v>
      </c>
      <c r="F43" s="81">
        <v>8040</v>
      </c>
      <c r="G43" s="81">
        <v>1500</v>
      </c>
      <c r="H43" s="81">
        <f t="shared" si="6"/>
        <v>9540</v>
      </c>
    </row>
    <row r="44" spans="1:8" x14ac:dyDescent="0.25">
      <c r="A44" s="79" t="s">
        <v>42</v>
      </c>
      <c r="B44" s="80">
        <v>44418</v>
      </c>
      <c r="C44" s="79">
        <v>32</v>
      </c>
      <c r="D44" s="79" t="s">
        <v>2</v>
      </c>
      <c r="E44" s="79" t="s">
        <v>45</v>
      </c>
      <c r="F44" s="81">
        <v>6000</v>
      </c>
      <c r="G44" s="81">
        <v>2000</v>
      </c>
      <c r="H44" s="81">
        <f t="shared" si="6"/>
        <v>8000</v>
      </c>
    </row>
    <row r="45" spans="1:8" x14ac:dyDescent="0.25">
      <c r="A45" s="79" t="s">
        <v>42</v>
      </c>
      <c r="B45" s="80">
        <v>44418</v>
      </c>
      <c r="C45" s="79">
        <v>32</v>
      </c>
      <c r="D45" s="79" t="s">
        <v>2</v>
      </c>
      <c r="E45" s="79" t="s">
        <v>43</v>
      </c>
      <c r="F45" s="81">
        <v>4500</v>
      </c>
      <c r="G45" s="81">
        <v>2500</v>
      </c>
      <c r="H45" s="81">
        <f t="shared" si="6"/>
        <v>7000</v>
      </c>
    </row>
    <row r="46" spans="1:8" x14ac:dyDescent="0.25">
      <c r="A46" s="79" t="s">
        <v>42</v>
      </c>
      <c r="B46" s="80">
        <v>44418</v>
      </c>
      <c r="C46" s="79">
        <v>32</v>
      </c>
      <c r="D46" s="79" t="s">
        <v>1</v>
      </c>
      <c r="E46" s="79" t="s">
        <v>54</v>
      </c>
      <c r="F46" s="81">
        <v>72150</v>
      </c>
      <c r="G46" s="81">
        <v>35700</v>
      </c>
      <c r="H46" s="81">
        <f t="shared" si="6"/>
        <v>107850</v>
      </c>
    </row>
    <row r="47" spans="1:8" x14ac:dyDescent="0.25">
      <c r="A47" s="79" t="s">
        <v>42</v>
      </c>
      <c r="B47" s="80">
        <v>44418</v>
      </c>
      <c r="C47" s="79">
        <v>32</v>
      </c>
      <c r="D47" s="79" t="s">
        <v>1</v>
      </c>
      <c r="E47" s="79" t="s">
        <v>55</v>
      </c>
      <c r="F47" s="81">
        <v>72150</v>
      </c>
      <c r="G47" s="81">
        <v>20000</v>
      </c>
      <c r="H47" s="81">
        <f t="shared" si="6"/>
        <v>92150</v>
      </c>
    </row>
    <row r="48" spans="1:8" x14ac:dyDescent="0.25">
      <c r="A48" s="79" t="s">
        <v>48</v>
      </c>
      <c r="B48" s="80">
        <v>44418</v>
      </c>
      <c r="C48" s="79">
        <v>33</v>
      </c>
      <c r="D48" s="79" t="s">
        <v>1</v>
      </c>
      <c r="E48" s="79" t="s">
        <v>56</v>
      </c>
      <c r="F48" s="81">
        <v>1644</v>
      </c>
      <c r="G48" s="81">
        <v>1356</v>
      </c>
      <c r="H48" s="81">
        <f t="shared" si="6"/>
        <v>3000</v>
      </c>
    </row>
    <row r="49" spans="1:8" x14ac:dyDescent="0.25">
      <c r="A49" s="79" t="s">
        <v>59</v>
      </c>
      <c r="B49" s="80">
        <v>44445</v>
      </c>
      <c r="C49">
        <v>45</v>
      </c>
      <c r="D49" s="79" t="s">
        <v>57</v>
      </c>
      <c r="E49" s="79" t="s">
        <v>58</v>
      </c>
      <c r="F49" s="81">
        <v>587</v>
      </c>
      <c r="G49" s="81">
        <v>100</v>
      </c>
      <c r="H49" s="81">
        <f t="shared" si="6"/>
        <v>687</v>
      </c>
    </row>
  </sheetData>
  <mergeCells count="14">
    <mergeCell ref="L3:M3"/>
    <mergeCell ref="N3:O3"/>
    <mergeCell ref="B28:C28"/>
    <mergeCell ref="D28:E28"/>
    <mergeCell ref="F28:G28"/>
    <mergeCell ref="H28:I28"/>
    <mergeCell ref="J28:K28"/>
    <mergeCell ref="L28:M28"/>
    <mergeCell ref="N28:O28"/>
    <mergeCell ref="B3:C3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albina.kanzeparova</dc:creator>
  <cp:lastModifiedBy>И.И.Карпман</cp:lastModifiedBy>
  <cp:lastPrinted>2021-09-06T06:39:28Z</cp:lastPrinted>
  <dcterms:created xsi:type="dcterms:W3CDTF">2021-08-09T04:52:59Z</dcterms:created>
  <dcterms:modified xsi:type="dcterms:W3CDTF">2021-09-15T05:35:38Z</dcterms:modified>
</cp:coreProperties>
</file>